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Daten\Excel\Krause_J\FH Nbg\"/>
    </mc:Choice>
  </mc:AlternateContent>
  <xr:revisionPtr revIDLastSave="0" documentId="13_ncr:1_{21B7576E-8C1F-442C-98EF-FFCCA2FF8AA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Verluste Dampfleit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I35" i="1"/>
  <c r="H35" i="1"/>
  <c r="H21" i="1"/>
  <c r="D43" i="1"/>
  <c r="D42" i="1"/>
  <c r="D41" i="1"/>
  <c r="D40" i="1"/>
  <c r="D39" i="1"/>
  <c r="D38" i="1"/>
  <c r="D37" i="1"/>
  <c r="D36" i="1"/>
  <c r="D22" i="1" l="1"/>
  <c r="D23" i="1"/>
  <c r="D24" i="1"/>
  <c r="D25" i="1"/>
  <c r="D26" i="1"/>
  <c r="D27" i="1"/>
  <c r="D28" i="1"/>
  <c r="D29" i="1"/>
  <c r="J21" i="1"/>
  <c r="I21" i="1"/>
  <c r="M25" i="1" l="1"/>
  <c r="E11" i="1" s="1"/>
  <c r="E22" i="1" l="1"/>
  <c r="F22" i="1" s="1"/>
  <c r="E36" i="1"/>
  <c r="F36" i="1" s="1"/>
  <c r="G36" i="1" s="1"/>
  <c r="H36" i="1" s="1"/>
  <c r="E23" i="1"/>
  <c r="F23" i="1" s="1"/>
  <c r="G23" i="1" s="1"/>
  <c r="H23" i="1" s="1"/>
  <c r="I23" i="1" s="1"/>
  <c r="J23" i="1" s="1"/>
  <c r="E43" i="1"/>
  <c r="E37" i="1"/>
  <c r="E39" i="1"/>
  <c r="E40" i="1"/>
  <c r="E38" i="1"/>
  <c r="E41" i="1"/>
  <c r="E42" i="1"/>
  <c r="E24" i="1"/>
  <c r="F24" i="1" s="1"/>
  <c r="G24" i="1" s="1"/>
  <c r="H24" i="1" s="1"/>
  <c r="I24" i="1" s="1"/>
  <c r="J24" i="1" s="1"/>
  <c r="E25" i="1"/>
  <c r="F25" i="1" s="1"/>
  <c r="G25" i="1" s="1"/>
  <c r="H25" i="1" s="1"/>
  <c r="I25" i="1" s="1"/>
  <c r="J25" i="1" s="1"/>
  <c r="E26" i="1"/>
  <c r="F26" i="1" s="1"/>
  <c r="G26" i="1" s="1"/>
  <c r="H26" i="1" s="1"/>
  <c r="I26" i="1" s="1"/>
  <c r="J26" i="1" s="1"/>
  <c r="E27" i="1"/>
  <c r="F27" i="1" s="1"/>
  <c r="G27" i="1" s="1"/>
  <c r="H27" i="1" s="1"/>
  <c r="I27" i="1" s="1"/>
  <c r="J27" i="1" s="1"/>
  <c r="E28" i="1"/>
  <c r="F28" i="1" s="1"/>
  <c r="G28" i="1" s="1"/>
  <c r="H28" i="1" s="1"/>
  <c r="I28" i="1" s="1"/>
  <c r="J28" i="1" s="1"/>
  <c r="E29" i="1"/>
  <c r="F29" i="1" s="1"/>
  <c r="G29" i="1" s="1"/>
  <c r="H29" i="1" s="1"/>
  <c r="I29" i="1" s="1"/>
  <c r="J29" i="1" s="1"/>
  <c r="F37" i="1" l="1"/>
  <c r="G37" i="1" s="1"/>
  <c r="H37" i="1" s="1"/>
  <c r="I37" i="1" s="1"/>
  <c r="J37" i="1" s="1"/>
  <c r="F43" i="1"/>
  <c r="G43" i="1" s="1"/>
  <c r="H43" i="1" s="1"/>
  <c r="I43" i="1" s="1"/>
  <c r="J43" i="1" s="1"/>
  <c r="F40" i="1"/>
  <c r="G40" i="1" s="1"/>
  <c r="H40" i="1" s="1"/>
  <c r="I40" i="1" s="1"/>
  <c r="J40" i="1" s="1"/>
  <c r="F38" i="1"/>
  <c r="G38" i="1" s="1"/>
  <c r="H38" i="1" s="1"/>
  <c r="I38" i="1" s="1"/>
  <c r="J38" i="1" s="1"/>
  <c r="F42" i="1"/>
  <c r="G42" i="1" s="1"/>
  <c r="H42" i="1" s="1"/>
  <c r="I42" i="1" s="1"/>
  <c r="J42" i="1" s="1"/>
  <c r="F39" i="1"/>
  <c r="G39" i="1" s="1"/>
  <c r="H39" i="1" s="1"/>
  <c r="I39" i="1" s="1"/>
  <c r="J39" i="1" s="1"/>
  <c r="F41" i="1"/>
  <c r="G41" i="1" s="1"/>
  <c r="H41" i="1" s="1"/>
  <c r="I41" i="1" s="1"/>
  <c r="J41" i="1" s="1"/>
  <c r="G22" i="1"/>
  <c r="H22" i="1" s="1"/>
  <c r="I22" i="1" s="1"/>
  <c r="J22" i="1" s="1"/>
  <c r="I36" i="1"/>
  <c r="J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HilburgerGo</author>
  </authors>
  <commentList>
    <comment ref="D2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HilburgerGo:</t>
        </r>
        <r>
          <rPr>
            <sz val="9"/>
            <color indexed="81"/>
            <rFont val="Tahoma"/>
            <family val="2"/>
          </rPr>
          <t xml:space="preserve">
nahtloses Stahlrohr nach EN 10220, Reihe 1</t>
        </r>
      </text>
    </comment>
    <comment ref="E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HilburgerGo:</t>
        </r>
        <r>
          <rPr>
            <sz val="9"/>
            <color indexed="81"/>
            <rFont val="Tahoma"/>
            <family val="2"/>
          </rPr>
          <t xml:space="preserve">
Brennwert 11,3 kWh/m³; Z-Zahl= 0,97
</t>
        </r>
      </text>
    </comment>
    <comment ref="D3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HilburgerGo:</t>
        </r>
        <r>
          <rPr>
            <sz val="9"/>
            <color indexed="81"/>
            <rFont val="Tahoma"/>
            <family val="2"/>
          </rPr>
          <t xml:space="preserve">
nahtloses Stahlrohr nach EN 10220, Reihe 1</t>
        </r>
      </text>
    </comment>
  </commentList>
</comments>
</file>

<file path=xl/sharedStrings.xml><?xml version="1.0" encoding="utf-8"?>
<sst xmlns="http://schemas.openxmlformats.org/spreadsheetml/2006/main" count="82" uniqueCount="66">
  <si>
    <t>Copyright ©</t>
  </si>
  <si>
    <t>Kurzanleitung:</t>
  </si>
  <si>
    <t>Anmerkung: Berechnung Dampf per Formel</t>
  </si>
  <si>
    <t>p^(1/4)*100</t>
  </si>
  <si>
    <t>Angabe:</t>
  </si>
  <si>
    <t>Druck:</t>
  </si>
  <si>
    <t>Dampftemperatur:</t>
  </si>
  <si>
    <t>mit Druck p als Absolutdruck</t>
  </si>
  <si>
    <t>t_Dampf =</t>
  </si>
  <si>
    <t xml:space="preserve">t_dampf = </t>
  </si>
  <si>
    <t>tägliche Betriebszeit:</t>
  </si>
  <si>
    <t>Preis Erdgas:</t>
  </si>
  <si>
    <t>Preis Heizöl:</t>
  </si>
  <si>
    <t>2007/2018</t>
  </si>
  <si>
    <t>Gelb markierte Zellen mit den Werten des eigenen Betriebs ausfüllen und entsprechend die Werte für die im eigenen Betrieb</t>
  </si>
  <si>
    <t>Erdgas</t>
  </si>
  <si>
    <t>Länge der Rohrleitung:</t>
  </si>
  <si>
    <t>m</t>
  </si>
  <si>
    <t>Stunden</t>
  </si>
  <si>
    <t>€/kWh</t>
  </si>
  <si>
    <t>€/Liter</t>
  </si>
  <si>
    <t>bar (absolut - addieren Sie einfach den Ablesewert am Manometer der Dampfleitung mit dem Luftdruck, meist ca. 1 bar)</t>
  </si>
  <si>
    <t>Die Berechnungen gelten weiterhin für ruhende Luft, bei starken Luftströmungen fallen höhere Verluste und Kosten an.</t>
  </si>
  <si>
    <t>Energiekosten für eine ungedämmte Dampfleitung [€]</t>
  </si>
  <si>
    <t>pro Tag</t>
  </si>
  <si>
    <t>pro Woche</t>
  </si>
  <si>
    <t>pro Jahr</t>
  </si>
  <si>
    <t>Tage</t>
  </si>
  <si>
    <t>jährliche Betriebszeit:</t>
  </si>
  <si>
    <t>Wochen</t>
  </si>
  <si>
    <t>wöchentliche Betriebszeit:</t>
  </si>
  <si>
    <t>4 Zoll</t>
  </si>
  <si>
    <t>2 Zoll</t>
  </si>
  <si>
    <t>1/2 Zoll</t>
  </si>
  <si>
    <t>3/4 Zoll</t>
  </si>
  <si>
    <t>1 1/2 Zoll</t>
  </si>
  <si>
    <t>2 1/2 Zoll</t>
  </si>
  <si>
    <t>1  Zoll</t>
  </si>
  <si>
    <t>Durch-messer in Zoll</t>
  </si>
  <si>
    <t>Nennweite DN in mm</t>
  </si>
  <si>
    <t>Rohroberfläche pro Meter Rohrlänge in m²/m</t>
  </si>
  <si>
    <t>3/8 Zoll</t>
  </si>
  <si>
    <r>
      <t>Die</t>
    </r>
    <r>
      <rPr>
        <b/>
        <u/>
        <sz val="10"/>
        <rFont val="Arial"/>
        <family val="2"/>
      </rPr>
      <t xml:space="preserve"> überschlägige</t>
    </r>
    <r>
      <rPr>
        <sz val="10"/>
        <rFont val="Arial"/>
        <family val="2"/>
      </rPr>
      <t xml:space="preserve"> Berechnung berücksichtigt den Wirkungsgrad des Dampfkessels nicht! Die tatsächlichen Energieverluste und Energiekosten für fehlende Dämmung sind noch höher.</t>
    </r>
  </si>
  <si>
    <t>zu optimierende, ungedämmte, horizontal verlaufende Dampfleitung ablesen.</t>
  </si>
  <si>
    <t>Wärmeverlust Rohr:</t>
  </si>
  <si>
    <t xml:space="preserve">qv = </t>
  </si>
  <si>
    <t>Energie-kosten pro Meter Rohr und Betriebs-stunde €/m</t>
  </si>
  <si>
    <t>Energie-verlust in kWh Erdgas pro Meter und Betriebs-stunde</t>
  </si>
  <si>
    <t>Energie-verlust in m³ Erdgas pro Meter und Betriebs-stunde</t>
  </si>
  <si>
    <t>Ungedämmte Einbauten in Dampfleitungen (Ventle, Verteiler, Kondensatableiter, etc) können mit ca. 3 - 5 m zusätzlicher Leitungslänge berücksichtigt werden.</t>
  </si>
  <si>
    <t>Joachim Krause / Institut für Energie und Gebäude der TH Nürnberg (ieg)</t>
  </si>
  <si>
    <t>Wärmeverluste nicht gedämmter, waagrechter Dampfleitungen</t>
  </si>
  <si>
    <t>A:</t>
  </si>
  <si>
    <t>Faktor a:</t>
  </si>
  <si>
    <t>Faktor b:</t>
  </si>
  <si>
    <t>=A*(a*T_OF+b)</t>
  </si>
  <si>
    <t>Brennwert Erdgas:</t>
  </si>
  <si>
    <t>kWh/m³</t>
  </si>
  <si>
    <t>Heizöl</t>
  </si>
  <si>
    <t>Brennwert Heizöl:</t>
  </si>
  <si>
    <t>Energie-verlust in kWh Heizöl pro Meter und Betriebs-stunde</t>
  </si>
  <si>
    <t xml:space="preserve">kWh/Liter </t>
  </si>
  <si>
    <t xml:space="preserve">Oberfläche der Dampfleitung pro Meter </t>
  </si>
  <si>
    <t>Energie-verlust in Liter Heizöl pro Meter und Betriebs-stunde</t>
  </si>
  <si>
    <t>°C (wird aus dem Druck automatisch berechnet)</t>
  </si>
  <si>
    <t>empfohlener Berechnungsbereich: 1 bis 20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</si>
</sst>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#,##0.00\ &quot;€&quot;"/>
    <numFmt numFmtId="166" formatCode="0\ \°\C"/>
    <numFmt numFmtId="167" formatCode="#,##0.000"/>
    <numFmt numFmtId="168" formatCode="0.00\ &quot;€/m&quot;"/>
    <numFmt numFmtId="169" formatCode="0\ &quot;Stunden&quot;"/>
    <numFmt numFmtId="170" formatCode="0\ &quot;Tage&quot;"/>
    <numFmt numFmtId="171" formatCode="0.0\ &quot;Wochen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</cellStyleXfs>
  <cellXfs count="38">
    <xf numFmtId="0" fontId="0" fillId="0" borderId="0" xfId="0"/>
    <xf numFmtId="0" fontId="2" fillId="0" borderId="0" xfId="1"/>
    <xf numFmtId="4" fontId="2" fillId="0" borderId="0" xfId="1" applyNumberFormat="1"/>
    <xf numFmtId="0" fontId="2" fillId="0" borderId="1" xfId="1" applyBorder="1"/>
    <xf numFmtId="0" fontId="2" fillId="0" borderId="3" xfId="1" applyBorder="1"/>
    <xf numFmtId="0" fontId="2" fillId="0" borderId="5" xfId="1" applyBorder="1"/>
    <xf numFmtId="0" fontId="2" fillId="0" borderId="6" xfId="1" applyBorder="1"/>
    <xf numFmtId="165" fontId="2" fillId="0" borderId="3" xfId="1" applyNumberFormat="1" applyBorder="1"/>
    <xf numFmtId="0" fontId="3" fillId="0" borderId="0" xfId="1" applyFont="1" applyAlignment="1">
      <alignment horizontal="left"/>
    </xf>
    <xf numFmtId="0" fontId="2" fillId="0" borderId="0" xfId="1" applyAlignment="1">
      <alignment horizontal="right"/>
    </xf>
    <xf numFmtId="0" fontId="2" fillId="2" borderId="1" xfId="1" applyFill="1" applyBorder="1"/>
    <xf numFmtId="1" fontId="2" fillId="0" borderId="1" xfId="1" applyNumberFormat="1" applyBorder="1"/>
    <xf numFmtId="0" fontId="0" fillId="0" borderId="0" xfId="0" applyAlignment="1">
      <alignment horizontal="right"/>
    </xf>
    <xf numFmtId="0" fontId="2" fillId="0" borderId="3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1" fontId="2" fillId="2" borderId="1" xfId="1" applyNumberFormat="1" applyFill="1" applyBorder="1"/>
    <xf numFmtId="2" fontId="2" fillId="2" borderId="1" xfId="1" applyNumberFormat="1" applyFill="1" applyBorder="1"/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10" xfId="1" applyFont="1" applyBorder="1"/>
    <xf numFmtId="167" fontId="2" fillId="0" borderId="1" xfId="1" applyNumberFormat="1" applyBorder="1" applyAlignment="1">
      <alignment horizontal="center" vertical="center"/>
    </xf>
    <xf numFmtId="0" fontId="0" fillId="0" borderId="0" xfId="0" applyAlignment="1">
      <alignment vertical="top"/>
    </xf>
    <xf numFmtId="166" fontId="0" fillId="0" borderId="0" xfId="0" applyNumberFormat="1" applyAlignment="1">
      <alignment horizontal="left"/>
    </xf>
    <xf numFmtId="0" fontId="0" fillId="4" borderId="0" xfId="0" quotePrefix="1" applyFill="1"/>
    <xf numFmtId="0" fontId="2" fillId="0" borderId="12" xfId="1" applyBorder="1"/>
    <xf numFmtId="0" fontId="2" fillId="0" borderId="11" xfId="1" applyBorder="1"/>
    <xf numFmtId="168" fontId="2" fillId="0" borderId="3" xfId="1" applyNumberFormat="1" applyBorder="1"/>
    <xf numFmtId="169" fontId="5" fillId="3" borderId="2" xfId="1" applyNumberFormat="1" applyFont="1" applyFill="1" applyBorder="1" applyAlignment="1">
      <alignment horizontal="center" vertical="center"/>
    </xf>
    <xf numFmtId="171" fontId="5" fillId="3" borderId="2" xfId="1" applyNumberFormat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165" fontId="2" fillId="3" borderId="3" xfId="1" applyNumberFormat="1" applyFill="1" applyBorder="1"/>
    <xf numFmtId="170" fontId="5" fillId="0" borderId="2" xfId="1" applyNumberFormat="1" applyFont="1" applyBorder="1" applyAlignment="1">
      <alignment horizontal="center" vertical="center"/>
    </xf>
    <xf numFmtId="4" fontId="2" fillId="0" borderId="3" xfId="1" applyNumberFormat="1" applyBorder="1" applyAlignment="1">
      <alignment horizontal="center" vertical="center"/>
    </xf>
    <xf numFmtId="4" fontId="2" fillId="0" borderId="1" xfId="1" applyNumberFormat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0" xfId="1" applyFont="1"/>
  </cellXfs>
  <cellStyles count="5">
    <cellStyle name="Komma 2" xfId="2" xr:uid="{00000000-0005-0000-0000-000000000000}"/>
    <cellStyle name="Standard" xfId="0" builtinId="0"/>
    <cellStyle name="Standard 2" xfId="3" xr:uid="{00000000-0005-0000-0000-000002000000}"/>
    <cellStyle name="Standard 2 2" xfId="4" xr:uid="{00000000-0005-0000-0000-000003000000}"/>
    <cellStyle name="Standard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46"/>
  <sheetViews>
    <sheetView tabSelected="1" topLeftCell="A4" workbookViewId="0">
      <selection activeCell="M11" sqref="M11"/>
    </sheetView>
  </sheetViews>
  <sheetFormatPr baseColWidth="10" defaultRowHeight="14.4" x14ac:dyDescent="0.3"/>
  <cols>
    <col min="4" max="4" width="18" customWidth="1"/>
    <col min="8" max="8" width="15.77734375" customWidth="1"/>
    <col min="9" max="9" width="14" bestFit="1" customWidth="1"/>
    <col min="10" max="10" width="12.5546875" bestFit="1" customWidth="1"/>
  </cols>
  <sheetData>
    <row r="1" spans="1:10" ht="17.399999999999999" x14ac:dyDescent="0.3">
      <c r="A1" s="8" t="s">
        <v>51</v>
      </c>
    </row>
    <row r="3" spans="1:10" x14ac:dyDescent="0.3">
      <c r="A3" t="s">
        <v>1</v>
      </c>
      <c r="B3" s="1"/>
      <c r="C3" s="1" t="s">
        <v>14</v>
      </c>
      <c r="D3" s="1"/>
      <c r="E3" s="1"/>
      <c r="F3" s="1"/>
      <c r="G3" s="1"/>
      <c r="H3" s="1"/>
      <c r="I3" s="1"/>
      <c r="J3" s="1"/>
    </row>
    <row r="4" spans="1:10" x14ac:dyDescent="0.3">
      <c r="B4" s="1"/>
      <c r="C4" s="1" t="s">
        <v>43</v>
      </c>
      <c r="D4" s="1"/>
      <c r="E4" s="1"/>
      <c r="F4" s="1"/>
      <c r="G4" s="1"/>
      <c r="H4" s="1"/>
      <c r="I4" s="1"/>
      <c r="J4" s="1"/>
    </row>
    <row r="5" spans="1:10" x14ac:dyDescent="0.3">
      <c r="B5" s="1"/>
      <c r="C5" s="1" t="s">
        <v>42</v>
      </c>
      <c r="D5" s="1"/>
      <c r="E5" s="1"/>
      <c r="F5" s="1"/>
      <c r="G5" s="1"/>
      <c r="H5" s="1"/>
      <c r="I5" s="1"/>
      <c r="J5" s="1"/>
    </row>
    <row r="6" spans="1:10" x14ac:dyDescent="0.3">
      <c r="B6" s="1"/>
      <c r="C6" s="37" t="s">
        <v>22</v>
      </c>
      <c r="D6" s="1"/>
      <c r="E6" s="1"/>
      <c r="F6" s="1"/>
      <c r="G6" s="1"/>
      <c r="H6" s="1"/>
      <c r="I6" s="1"/>
      <c r="J6" s="1"/>
    </row>
    <row r="7" spans="1:10" x14ac:dyDescent="0.3">
      <c r="B7" s="1"/>
      <c r="C7" s="37" t="s">
        <v>49</v>
      </c>
      <c r="D7" s="1"/>
      <c r="E7" s="1"/>
      <c r="F7" s="1"/>
      <c r="G7" s="1"/>
      <c r="H7" s="1"/>
      <c r="I7" s="1"/>
      <c r="J7" s="1"/>
    </row>
    <row r="8" spans="1:10" x14ac:dyDescent="0.3">
      <c r="B8" s="1"/>
      <c r="C8" s="1" t="s">
        <v>65</v>
      </c>
      <c r="D8" s="1"/>
      <c r="E8" s="1"/>
      <c r="F8" s="1"/>
      <c r="G8" s="1"/>
      <c r="H8" s="1"/>
      <c r="I8" s="1"/>
      <c r="J8" s="1"/>
    </row>
    <row r="9" spans="1:10" x14ac:dyDescent="0.3">
      <c r="B9" s="1"/>
      <c r="C9" s="1"/>
      <c r="D9" s="1"/>
      <c r="E9" s="1"/>
      <c r="F9" s="1"/>
      <c r="G9" s="1"/>
      <c r="H9" s="1"/>
      <c r="I9" s="1"/>
      <c r="J9" s="1"/>
    </row>
    <row r="10" spans="1:10" x14ac:dyDescent="0.3">
      <c r="B10" s="1" t="s">
        <v>4</v>
      </c>
      <c r="D10" s="9" t="s">
        <v>5</v>
      </c>
      <c r="E10" s="10">
        <v>10</v>
      </c>
      <c r="F10" t="s">
        <v>21</v>
      </c>
    </row>
    <row r="11" spans="1:10" x14ac:dyDescent="0.3">
      <c r="B11" s="1"/>
      <c r="C11" s="1"/>
      <c r="D11" s="9" t="s">
        <v>6</v>
      </c>
      <c r="E11" s="11">
        <f>M25</f>
        <v>177.82794100389231</v>
      </c>
      <c r="F11" t="s">
        <v>64</v>
      </c>
    </row>
    <row r="12" spans="1:10" x14ac:dyDescent="0.3">
      <c r="B12" s="1"/>
      <c r="C12" s="1"/>
      <c r="D12" s="9" t="s">
        <v>16</v>
      </c>
      <c r="E12" s="15">
        <v>5</v>
      </c>
      <c r="F12" t="s">
        <v>17</v>
      </c>
    </row>
    <row r="13" spans="1:10" x14ac:dyDescent="0.3">
      <c r="B13" s="1"/>
      <c r="C13" s="1"/>
      <c r="D13" s="9" t="s">
        <v>10</v>
      </c>
      <c r="E13" s="10">
        <v>10</v>
      </c>
      <c r="F13" t="s">
        <v>18</v>
      </c>
    </row>
    <row r="14" spans="1:10" x14ac:dyDescent="0.3">
      <c r="B14" s="1"/>
      <c r="C14" s="1"/>
      <c r="D14" s="9" t="s">
        <v>30</v>
      </c>
      <c r="E14" s="10">
        <v>5</v>
      </c>
      <c r="F14" t="s">
        <v>27</v>
      </c>
    </row>
    <row r="15" spans="1:10" x14ac:dyDescent="0.3">
      <c r="B15" s="1"/>
      <c r="C15" s="1"/>
      <c r="D15" s="9" t="s">
        <v>28</v>
      </c>
      <c r="E15" s="10">
        <v>50.3</v>
      </c>
      <c r="F15" t="s">
        <v>29</v>
      </c>
    </row>
    <row r="16" spans="1:10" x14ac:dyDescent="0.3">
      <c r="B16" s="1"/>
      <c r="C16" s="1"/>
      <c r="D16" s="9" t="s">
        <v>11</v>
      </c>
      <c r="E16" s="16">
        <v>0.05</v>
      </c>
      <c r="F16" t="s">
        <v>19</v>
      </c>
    </row>
    <row r="17" spans="2:13" x14ac:dyDescent="0.3">
      <c r="B17" s="1"/>
      <c r="C17" s="1"/>
      <c r="D17" s="9" t="s">
        <v>12</v>
      </c>
      <c r="E17" s="16">
        <v>0.06</v>
      </c>
      <c r="F17" t="s">
        <v>20</v>
      </c>
    </row>
    <row r="18" spans="2:13" x14ac:dyDescent="0.3">
      <c r="B18" s="1"/>
      <c r="C18" s="1"/>
      <c r="D18" s="1"/>
      <c r="E18" s="1"/>
      <c r="F18" s="1"/>
      <c r="G18" s="1"/>
      <c r="H18" s="1"/>
      <c r="I18" s="1"/>
      <c r="J18" s="1"/>
    </row>
    <row r="19" spans="2:13" ht="30" customHeight="1" thickBot="1" x14ac:dyDescent="0.35">
      <c r="B19" s="19" t="s">
        <v>15</v>
      </c>
      <c r="C19" s="1"/>
      <c r="D19" s="3" t="s">
        <v>56</v>
      </c>
      <c r="E19" s="10">
        <v>11.3</v>
      </c>
      <c r="F19" s="3" t="s">
        <v>57</v>
      </c>
      <c r="G19" s="1"/>
      <c r="H19" s="34" t="s">
        <v>23</v>
      </c>
      <c r="I19" s="35"/>
      <c r="J19" s="36"/>
    </row>
    <row r="20" spans="2:13" x14ac:dyDescent="0.3">
      <c r="B20" s="1"/>
      <c r="C20" s="1"/>
      <c r="D20" s="1"/>
      <c r="E20" s="1"/>
      <c r="F20" s="24"/>
      <c r="G20" s="25"/>
      <c r="H20" s="29" t="s">
        <v>24</v>
      </c>
      <c r="I20" s="17" t="s">
        <v>25</v>
      </c>
      <c r="J20" s="29" t="s">
        <v>26</v>
      </c>
    </row>
    <row r="21" spans="2:13" ht="90" customHeight="1" thickBot="1" x14ac:dyDescent="0.35">
      <c r="B21" s="18" t="s">
        <v>38</v>
      </c>
      <c r="C21" s="18" t="s">
        <v>39</v>
      </c>
      <c r="D21" s="18" t="s">
        <v>40</v>
      </c>
      <c r="E21" s="18" t="s">
        <v>47</v>
      </c>
      <c r="F21" s="18" t="s">
        <v>48</v>
      </c>
      <c r="G21" s="18" t="s">
        <v>46</v>
      </c>
      <c r="H21" s="27">
        <f>E13</f>
        <v>10</v>
      </c>
      <c r="I21" s="31">
        <f>E14</f>
        <v>5</v>
      </c>
      <c r="J21" s="28">
        <f>E15</f>
        <v>50.3</v>
      </c>
    </row>
    <row r="22" spans="2:13" x14ac:dyDescent="0.3">
      <c r="B22" s="4" t="s">
        <v>31</v>
      </c>
      <c r="C22" s="13">
        <v>100</v>
      </c>
      <c r="D22" s="20">
        <f>PI()*114.3/1000</f>
        <v>0.35908404030531338</v>
      </c>
      <c r="E22" s="32">
        <f t="shared" ref="E22:E29" si="0">D22*($M$30*$E$11+$M$31)/1000</f>
        <v>0.83175824305587676</v>
      </c>
      <c r="F22" s="33">
        <f>E22/(E$19*0.97)</f>
        <v>7.5883426973440082E-2</v>
      </c>
      <c r="G22" s="26">
        <f>F22*11.3*$E$16</f>
        <v>4.287413623999365E-2</v>
      </c>
      <c r="H22" s="30">
        <f>G22*$E$12*$E$13</f>
        <v>2.1437068119996825</v>
      </c>
      <c r="I22" s="7">
        <f>H22*$E$14</f>
        <v>10.718534059998412</v>
      </c>
      <c r="J22" s="30">
        <f>I22*$E$15</f>
        <v>539.14226321792012</v>
      </c>
      <c r="L22" t="s">
        <v>2</v>
      </c>
    </row>
    <row r="23" spans="2:13" x14ac:dyDescent="0.3">
      <c r="B23" s="3" t="s">
        <v>36</v>
      </c>
      <c r="C23" s="14">
        <v>65</v>
      </c>
      <c r="D23" s="20">
        <f>PI()*76.1/1000</f>
        <v>0.23907520093818324</v>
      </c>
      <c r="E23" s="32">
        <f t="shared" si="0"/>
        <v>0.55377779787009807</v>
      </c>
      <c r="F23" s="33">
        <f t="shared" ref="F23:F29" si="1">E23/(E$19*0.97)</f>
        <v>5.0522561615737441E-2</v>
      </c>
      <c r="G23" s="26">
        <f t="shared" ref="G23:G29" si="2">F23*11.3*$E$16</f>
        <v>2.854524731289166E-2</v>
      </c>
      <c r="H23" s="30">
        <f t="shared" ref="H23:H29" si="3">G23*$E$12*$E$13</f>
        <v>1.4272623656445829</v>
      </c>
      <c r="I23" s="7">
        <f t="shared" ref="I23:I29" si="4">H23*$E$14</f>
        <v>7.1363118282229143</v>
      </c>
      <c r="J23" s="30">
        <f t="shared" ref="J23:J29" si="5">I23*$E$15</f>
        <v>358.95648495961257</v>
      </c>
      <c r="L23" s="9" t="s">
        <v>9</v>
      </c>
      <c r="M23" s="1" t="s">
        <v>3</v>
      </c>
    </row>
    <row r="24" spans="2:13" x14ac:dyDescent="0.3">
      <c r="B24" s="3" t="s">
        <v>32</v>
      </c>
      <c r="C24" s="14">
        <v>50</v>
      </c>
      <c r="D24" s="20">
        <f>PI()*60.3/1000</f>
        <v>0.1894380370114645</v>
      </c>
      <c r="E24" s="32">
        <f t="shared" si="0"/>
        <v>0.4388015927932577</v>
      </c>
      <c r="F24" s="33">
        <f t="shared" si="1"/>
        <v>4.0032989033232158E-2</v>
      </c>
      <c r="G24" s="26">
        <f t="shared" si="2"/>
        <v>2.2618638803776171E-2</v>
      </c>
      <c r="H24" s="30">
        <f t="shared" si="3"/>
        <v>1.1309319401888085</v>
      </c>
      <c r="I24" s="7">
        <f t="shared" si="4"/>
        <v>5.6546597009440429</v>
      </c>
      <c r="J24" s="30">
        <f t="shared" si="5"/>
        <v>284.42938295748536</v>
      </c>
      <c r="L24" s="21" t="s">
        <v>7</v>
      </c>
    </row>
    <row r="25" spans="2:13" x14ac:dyDescent="0.3">
      <c r="B25" s="3" t="s">
        <v>35</v>
      </c>
      <c r="C25" s="14">
        <v>40</v>
      </c>
      <c r="D25" s="20">
        <f>PI()*48.3/1000</f>
        <v>0.151738925168387</v>
      </c>
      <c r="E25" s="32">
        <f t="shared" si="0"/>
        <v>0.35147789273489799</v>
      </c>
      <c r="F25" s="33">
        <f t="shared" si="1"/>
        <v>3.2066225046519292E-2</v>
      </c>
      <c r="G25" s="26">
        <f t="shared" si="2"/>
        <v>1.8117417151283403E-2</v>
      </c>
      <c r="H25" s="30">
        <f t="shared" si="3"/>
        <v>0.90587085756417007</v>
      </c>
      <c r="I25" s="7">
        <f t="shared" si="4"/>
        <v>4.5293542878208504</v>
      </c>
      <c r="J25" s="30">
        <f t="shared" si="5"/>
        <v>227.82652067738877</v>
      </c>
      <c r="L25" s="12" t="s">
        <v>8</v>
      </c>
      <c r="M25" s="22">
        <f>(E10^(1/4))*100</f>
        <v>177.82794100389231</v>
      </c>
    </row>
    <row r="26" spans="2:13" x14ac:dyDescent="0.3">
      <c r="B26" s="3" t="s">
        <v>37</v>
      </c>
      <c r="C26" s="14">
        <v>25</v>
      </c>
      <c r="D26" s="20">
        <f>PI()*33.7/1000</f>
        <v>0.10587167242597605</v>
      </c>
      <c r="E26" s="32">
        <f t="shared" si="0"/>
        <v>0.24523405766389367</v>
      </c>
      <c r="F26" s="33">
        <f t="shared" si="1"/>
        <v>2.2373328862685306E-2</v>
      </c>
      <c r="G26" s="26">
        <f t="shared" si="2"/>
        <v>1.2640930807417201E-2</v>
      </c>
      <c r="H26" s="30">
        <f t="shared" si="3"/>
        <v>0.63204654037085994</v>
      </c>
      <c r="I26" s="7">
        <f t="shared" si="4"/>
        <v>3.1602327018542997</v>
      </c>
      <c r="J26" s="30">
        <f t="shared" si="5"/>
        <v>158.95970490327127</v>
      </c>
    </row>
    <row r="27" spans="2:13" x14ac:dyDescent="0.3">
      <c r="B27" s="3" t="s">
        <v>34</v>
      </c>
      <c r="C27" s="14">
        <v>20</v>
      </c>
      <c r="D27" s="20">
        <f>PI()*26.9/1000</f>
        <v>8.4508842381565433E-2</v>
      </c>
      <c r="E27" s="32">
        <f t="shared" si="0"/>
        <v>0.19575062763082313</v>
      </c>
      <c r="F27" s="33">
        <f t="shared" si="1"/>
        <v>1.785882927021468E-2</v>
      </c>
      <c r="G27" s="26">
        <f t="shared" si="2"/>
        <v>1.0090238537671296E-2</v>
      </c>
      <c r="H27" s="30">
        <f t="shared" si="3"/>
        <v>0.50451192688356483</v>
      </c>
      <c r="I27" s="7">
        <f t="shared" si="4"/>
        <v>2.5225596344178243</v>
      </c>
      <c r="J27" s="30">
        <f t="shared" si="5"/>
        <v>126.88474961121655</v>
      </c>
      <c r="L27" t="s">
        <v>44</v>
      </c>
    </row>
    <row r="28" spans="2:13" x14ac:dyDescent="0.3">
      <c r="B28" s="3" t="s">
        <v>33</v>
      </c>
      <c r="C28" s="14">
        <v>15</v>
      </c>
      <c r="D28" s="20">
        <f>PI()*21.3/1000</f>
        <v>6.6915923521462597E-2</v>
      </c>
      <c r="E28" s="32">
        <f t="shared" si="0"/>
        <v>0.1549995676035886</v>
      </c>
      <c r="F28" s="33">
        <f t="shared" si="1"/>
        <v>1.4141006076415346E-2</v>
      </c>
      <c r="G28" s="26">
        <f t="shared" si="2"/>
        <v>7.9896684331746716E-3</v>
      </c>
      <c r="H28" s="30">
        <f t="shared" si="3"/>
        <v>0.39948342165873352</v>
      </c>
      <c r="I28" s="7">
        <f t="shared" si="4"/>
        <v>1.9974171082936676</v>
      </c>
      <c r="J28" s="30">
        <f t="shared" si="5"/>
        <v>100.47008054717148</v>
      </c>
      <c r="L28" t="s">
        <v>45</v>
      </c>
      <c r="M28" s="23" t="s">
        <v>55</v>
      </c>
    </row>
    <row r="29" spans="2:13" x14ac:dyDescent="0.3">
      <c r="B29" s="3" t="s">
        <v>41</v>
      </c>
      <c r="C29" s="14">
        <v>10</v>
      </c>
      <c r="D29" s="20">
        <f>PI()*17.2/1000</f>
        <v>5.4035393641744443E-2</v>
      </c>
      <c r="E29" s="32">
        <f t="shared" si="0"/>
        <v>0.12516397008364899</v>
      </c>
      <c r="F29" s="33">
        <f t="shared" si="1"/>
        <v>1.1419028380955112E-2</v>
      </c>
      <c r="G29" s="26">
        <f t="shared" si="2"/>
        <v>6.4517510352396397E-3</v>
      </c>
      <c r="H29" s="30">
        <f t="shared" si="3"/>
        <v>0.32258755176198195</v>
      </c>
      <c r="I29" s="7">
        <f t="shared" si="4"/>
        <v>1.6129377588099096</v>
      </c>
      <c r="J29" s="30">
        <f t="shared" si="5"/>
        <v>81.130769268138451</v>
      </c>
      <c r="L29" t="s">
        <v>52</v>
      </c>
      <c r="M29" t="s">
        <v>62</v>
      </c>
    </row>
    <row r="30" spans="2:13" x14ac:dyDescent="0.3">
      <c r="B30" s="1"/>
      <c r="C30" s="1"/>
      <c r="D30" s="1"/>
      <c r="E30" s="1"/>
      <c r="F30" s="2"/>
      <c r="G30" s="2"/>
      <c r="H30" s="2"/>
      <c r="I30" s="2"/>
      <c r="J30" s="2"/>
      <c r="L30" t="s">
        <v>53</v>
      </c>
      <c r="M30">
        <v>15.5</v>
      </c>
    </row>
    <row r="31" spans="2:13" x14ac:dyDescent="0.3">
      <c r="B31" s="1"/>
      <c r="C31" s="1"/>
      <c r="D31" s="1"/>
      <c r="E31" s="1"/>
      <c r="F31" s="2"/>
      <c r="G31" s="2"/>
      <c r="H31" s="2"/>
      <c r="I31" s="2"/>
      <c r="J31" s="2"/>
      <c r="L31" t="s">
        <v>54</v>
      </c>
      <c r="M31">
        <v>-440</v>
      </c>
    </row>
    <row r="32" spans="2:13" x14ac:dyDescent="0.3">
      <c r="B32" s="1"/>
      <c r="C32" s="1"/>
      <c r="D32" s="1"/>
      <c r="E32" s="1"/>
      <c r="F32" s="2"/>
      <c r="G32" s="2"/>
      <c r="H32" s="2"/>
      <c r="I32" s="2"/>
      <c r="J32" s="2"/>
    </row>
    <row r="33" spans="2:11" ht="34.5" customHeight="1" thickBot="1" x14ac:dyDescent="0.35">
      <c r="B33" s="19" t="s">
        <v>58</v>
      </c>
      <c r="C33" s="1"/>
      <c r="D33" s="3" t="s">
        <v>59</v>
      </c>
      <c r="E33" s="10">
        <v>10.6</v>
      </c>
      <c r="F33" s="3" t="s">
        <v>61</v>
      </c>
      <c r="G33" s="2"/>
      <c r="H33" s="34" t="s">
        <v>23</v>
      </c>
      <c r="I33" s="35"/>
      <c r="J33" s="36"/>
    </row>
    <row r="34" spans="2:11" ht="27.75" customHeight="1" x14ac:dyDescent="0.3">
      <c r="B34" s="1"/>
      <c r="C34" s="1"/>
      <c r="D34" s="1"/>
      <c r="E34" s="1"/>
      <c r="F34" s="5"/>
      <c r="G34" s="6"/>
      <c r="H34" s="29" t="s">
        <v>24</v>
      </c>
      <c r="I34" s="17" t="s">
        <v>25</v>
      </c>
      <c r="J34" s="29" t="s">
        <v>26</v>
      </c>
      <c r="K34" s="1"/>
    </row>
    <row r="35" spans="2:11" ht="93" thickBot="1" x14ac:dyDescent="0.35">
      <c r="B35" s="18" t="s">
        <v>38</v>
      </c>
      <c r="C35" s="18" t="s">
        <v>39</v>
      </c>
      <c r="D35" s="18" t="s">
        <v>40</v>
      </c>
      <c r="E35" s="18" t="s">
        <v>60</v>
      </c>
      <c r="F35" s="18" t="s">
        <v>63</v>
      </c>
      <c r="G35" s="18" t="s">
        <v>46</v>
      </c>
      <c r="H35" s="27">
        <f>E13</f>
        <v>10</v>
      </c>
      <c r="I35" s="31">
        <f>E14</f>
        <v>5</v>
      </c>
      <c r="J35" s="28">
        <f>E15</f>
        <v>50.3</v>
      </c>
      <c r="K35" s="1"/>
    </row>
    <row r="36" spans="2:11" x14ac:dyDescent="0.3">
      <c r="B36" s="4" t="s">
        <v>31</v>
      </c>
      <c r="C36" s="13">
        <v>100</v>
      </c>
      <c r="D36" s="20">
        <f>PI()*114.3/1000</f>
        <v>0.35908404030531338</v>
      </c>
      <c r="E36" s="32">
        <f t="shared" ref="E36:E43" si="6">D36*($M$30*$E$11+$M$31)/1000</f>
        <v>0.83175824305587676</v>
      </c>
      <c r="F36" s="33">
        <f>E36/(E$33*0.97)</f>
        <v>8.0894596679233294E-2</v>
      </c>
      <c r="G36" s="26">
        <f>F36*E$33*$E$17</f>
        <v>5.1448963487992369E-2</v>
      </c>
      <c r="H36" s="30">
        <f>G36*$E$12*$E$13</f>
        <v>2.5724481743996188</v>
      </c>
      <c r="I36" s="7">
        <f>H36*$E$14</f>
        <v>12.862240871998093</v>
      </c>
      <c r="J36" s="30">
        <f>I36*$E$15</f>
        <v>646.970715861504</v>
      </c>
      <c r="K36" s="1"/>
    </row>
    <row r="37" spans="2:11" x14ac:dyDescent="0.3">
      <c r="B37" s="3" t="s">
        <v>36</v>
      </c>
      <c r="C37" s="14">
        <v>65</v>
      </c>
      <c r="D37" s="20">
        <f>PI()*76.1/1000</f>
        <v>0.23907520093818324</v>
      </c>
      <c r="E37" s="32">
        <f t="shared" si="6"/>
        <v>0.55377779787009807</v>
      </c>
      <c r="F37" s="33">
        <f t="shared" ref="F37:F43" si="7">E37/(E$33*0.97)</f>
        <v>5.3858957194135193E-2</v>
      </c>
      <c r="G37" s="26">
        <f t="shared" ref="G37:G43" si="8">F37*E$33*$E$17</f>
        <v>3.4254296775469983E-2</v>
      </c>
      <c r="H37" s="30">
        <f t="shared" ref="H37:H43" si="9">G37*$E$12*$E$13</f>
        <v>1.7127148387734992</v>
      </c>
      <c r="I37" s="7">
        <f t="shared" ref="I37:I43" si="10">H37*$E$14</f>
        <v>8.5635741938674954</v>
      </c>
      <c r="J37" s="30">
        <f t="shared" ref="J37:J43" si="11">I37*$E$15</f>
        <v>430.74778195153499</v>
      </c>
      <c r="K37" s="1"/>
    </row>
    <row r="38" spans="2:11" x14ac:dyDescent="0.3">
      <c r="B38" s="3" t="s">
        <v>32</v>
      </c>
      <c r="C38" s="14">
        <v>50</v>
      </c>
      <c r="D38" s="20">
        <f>PI()*60.3/1000</f>
        <v>0.1894380370114645</v>
      </c>
      <c r="E38" s="32">
        <f t="shared" si="6"/>
        <v>0.4388015927932577</v>
      </c>
      <c r="F38" s="33">
        <f t="shared" si="7"/>
        <v>4.2676676988256924E-2</v>
      </c>
      <c r="G38" s="26">
        <f t="shared" si="8"/>
        <v>2.7142366564531402E-2</v>
      </c>
      <c r="H38" s="30">
        <f t="shared" si="9"/>
        <v>1.35711832822657</v>
      </c>
      <c r="I38" s="7">
        <f t="shared" si="10"/>
        <v>6.7855916411328501</v>
      </c>
      <c r="J38" s="30">
        <f t="shared" si="11"/>
        <v>341.31525954898234</v>
      </c>
      <c r="K38" s="1"/>
    </row>
    <row r="39" spans="2:11" x14ac:dyDescent="0.3">
      <c r="B39" s="3" t="s">
        <v>35</v>
      </c>
      <c r="C39" s="14">
        <v>40</v>
      </c>
      <c r="D39" s="20">
        <f>PI()*48.3/1000</f>
        <v>0.151738925168387</v>
      </c>
      <c r="E39" s="32">
        <f t="shared" si="6"/>
        <v>0.35147789273489799</v>
      </c>
      <c r="F39" s="33">
        <f t="shared" si="7"/>
        <v>3.4183805945817741E-2</v>
      </c>
      <c r="G39" s="26">
        <f t="shared" si="8"/>
        <v>2.174090058154008E-2</v>
      </c>
      <c r="H39" s="30">
        <f t="shared" si="9"/>
        <v>1.087045029077004</v>
      </c>
      <c r="I39" s="7">
        <f t="shared" si="10"/>
        <v>5.4352251453850196</v>
      </c>
      <c r="J39" s="30">
        <f t="shared" si="11"/>
        <v>273.39182481286645</v>
      </c>
      <c r="K39" s="1"/>
    </row>
    <row r="40" spans="2:11" x14ac:dyDescent="0.3">
      <c r="B40" s="3" t="s">
        <v>37</v>
      </c>
      <c r="C40" s="14">
        <v>25</v>
      </c>
      <c r="D40" s="20">
        <f>PI()*33.7/1000</f>
        <v>0.10587167242597605</v>
      </c>
      <c r="E40" s="32">
        <f t="shared" si="6"/>
        <v>0.24523405766389367</v>
      </c>
      <c r="F40" s="33">
        <f t="shared" si="7"/>
        <v>2.3850812844183396E-2</v>
      </c>
      <c r="G40" s="26">
        <f t="shared" si="8"/>
        <v>1.516911696890064E-2</v>
      </c>
      <c r="H40" s="30">
        <f t="shared" si="9"/>
        <v>0.758455848445032</v>
      </c>
      <c r="I40" s="7">
        <f t="shared" si="10"/>
        <v>3.7922792422251601</v>
      </c>
      <c r="J40" s="30">
        <f t="shared" si="11"/>
        <v>190.75164588392553</v>
      </c>
      <c r="K40" s="1"/>
    </row>
    <row r="41" spans="2:11" x14ac:dyDescent="0.3">
      <c r="B41" s="3" t="s">
        <v>34</v>
      </c>
      <c r="C41" s="14">
        <v>20</v>
      </c>
      <c r="D41" s="20">
        <f>PI()*26.9/1000</f>
        <v>8.4508842381565433E-2</v>
      </c>
      <c r="E41" s="32">
        <f t="shared" si="6"/>
        <v>0.19575062763082313</v>
      </c>
      <c r="F41" s="33">
        <f t="shared" si="7"/>
        <v>1.903818592013452E-2</v>
      </c>
      <c r="G41" s="26">
        <f t="shared" si="8"/>
        <v>1.2108286245205553E-2</v>
      </c>
      <c r="H41" s="30">
        <f t="shared" si="9"/>
        <v>0.60541431226027764</v>
      </c>
      <c r="I41" s="7">
        <f t="shared" si="10"/>
        <v>3.0270715613013883</v>
      </c>
      <c r="J41" s="30">
        <f t="shared" si="11"/>
        <v>152.26169953345982</v>
      </c>
      <c r="K41" s="1"/>
    </row>
    <row r="42" spans="2:11" x14ac:dyDescent="0.3">
      <c r="B42" s="3" t="s">
        <v>33</v>
      </c>
      <c r="C42" s="14">
        <v>15</v>
      </c>
      <c r="D42" s="20">
        <f>PI()*21.3/1000</f>
        <v>6.6915923521462597E-2</v>
      </c>
      <c r="E42" s="32">
        <f t="shared" si="6"/>
        <v>0.1549995676035886</v>
      </c>
      <c r="F42" s="33">
        <f t="shared" si="7"/>
        <v>1.5074846100329567E-2</v>
      </c>
      <c r="G42" s="26">
        <f t="shared" si="8"/>
        <v>9.5876021198096056E-3</v>
      </c>
      <c r="H42" s="30">
        <f t="shared" si="9"/>
        <v>0.47938010599048031</v>
      </c>
      <c r="I42" s="7">
        <f t="shared" si="10"/>
        <v>2.3969005299524015</v>
      </c>
      <c r="J42" s="30">
        <f t="shared" si="11"/>
        <v>120.56409665660578</v>
      </c>
      <c r="K42" s="1"/>
    </row>
    <row r="43" spans="2:11" x14ac:dyDescent="0.3">
      <c r="B43" s="3" t="s">
        <v>41</v>
      </c>
      <c r="C43" s="14">
        <v>10</v>
      </c>
      <c r="D43" s="20">
        <f>PI()*17.2/1000</f>
        <v>5.4035393641744443E-2</v>
      </c>
      <c r="E43" s="32">
        <f t="shared" si="6"/>
        <v>0.12516397008364899</v>
      </c>
      <c r="F43" s="33">
        <f t="shared" si="7"/>
        <v>1.2173115160829508E-2</v>
      </c>
      <c r="G43" s="26">
        <f t="shared" si="8"/>
        <v>7.7421012422875662E-3</v>
      </c>
      <c r="H43" s="30">
        <f t="shared" si="9"/>
        <v>0.38710506211437834</v>
      </c>
      <c r="I43" s="7">
        <f t="shared" si="10"/>
        <v>1.9355253105718917</v>
      </c>
      <c r="J43" s="30">
        <f t="shared" si="11"/>
        <v>97.356923121766144</v>
      </c>
      <c r="K43" s="1"/>
    </row>
    <row r="44" spans="2:11" x14ac:dyDescent="0.3">
      <c r="B44" s="1"/>
      <c r="I44" s="1"/>
      <c r="J44" s="1"/>
      <c r="K44" s="1"/>
    </row>
    <row r="45" spans="2:11" x14ac:dyDescent="0.3">
      <c r="B45" s="1" t="s">
        <v>0</v>
      </c>
      <c r="C45" s="1" t="s">
        <v>50</v>
      </c>
      <c r="D45" s="1"/>
      <c r="E45" s="1"/>
      <c r="F45" s="1"/>
      <c r="G45" s="1"/>
      <c r="I45" s="1"/>
      <c r="J45" s="1"/>
      <c r="K45" s="1"/>
    </row>
    <row r="46" spans="2:11" x14ac:dyDescent="0.3">
      <c r="B46" s="1" t="s">
        <v>13</v>
      </c>
      <c r="C46" s="1"/>
      <c r="D46" s="1"/>
      <c r="E46" s="1"/>
      <c r="F46" s="1"/>
      <c r="G46" s="1"/>
      <c r="H46" s="1"/>
      <c r="I46" s="1"/>
      <c r="J46" s="1"/>
    </row>
  </sheetData>
  <mergeCells count="2">
    <mergeCell ref="H19:J19"/>
    <mergeCell ref="H33:J33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Verluste Dampfleitung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HilburgerGo</dc:creator>
  <cp:lastModifiedBy>Jochen Krause</cp:lastModifiedBy>
  <dcterms:created xsi:type="dcterms:W3CDTF">2018-02-07T10:35:23Z</dcterms:created>
  <dcterms:modified xsi:type="dcterms:W3CDTF">2023-11-15T11:12:45Z</dcterms:modified>
</cp:coreProperties>
</file>